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50" yWindow="-20" windowWidth="11370" windowHeight="10710" activeTab="2"/>
  </bookViews>
  <sheets>
    <sheet name="Huvudsida" sheetId="1" r:id="rId1"/>
    <sheet name="Resultat" sheetId="2" r:id="rId2"/>
    <sheet name="Balans" sheetId="3" r:id="rId3"/>
    <sheet name="Rep-fond" sheetId="5" r:id="rId4"/>
  </sheets>
  <definedNames>
    <definedName name="_INV20">Resultat!$H$7</definedName>
    <definedName name="_INV5">Resultat!$H$6</definedName>
    <definedName name="_TAX2">Resultat!$H$5</definedName>
    <definedName name="avskr20">Resultat!$H$29</definedName>
    <definedName name="avskr5">Resultat!$H$30</definedName>
    <definedName name="DELÅR">Resultat!#REF!</definedName>
    <definedName name="FAVSKR">Resultat!$H$31</definedName>
    <definedName name="INV">Resultat!#REF!</definedName>
    <definedName name="TAX">Resultat!$H$5</definedName>
    <definedName name="TAXNY">Resultat!$F$5</definedName>
    <definedName name="till_Repfond">Resultat!$H$37</definedName>
  </definedNames>
  <calcPr calcId="145621"/>
</workbook>
</file>

<file path=xl/calcChain.xml><?xml version="1.0" encoding="utf-8"?>
<calcChain xmlns="http://schemas.openxmlformats.org/spreadsheetml/2006/main">
  <c r="D20" i="3" l="1"/>
  <c r="E49" i="5" l="1"/>
  <c r="F37" i="3" l="1"/>
  <c r="D26" i="3" l="1"/>
  <c r="D15" i="3"/>
  <c r="D8" i="3"/>
  <c r="D11" i="3"/>
  <c r="F11" i="3"/>
  <c r="F8" i="3"/>
  <c r="G12" i="3"/>
  <c r="F9" i="3"/>
  <c r="G8" i="3"/>
  <c r="F35" i="2"/>
  <c r="E7" i="2"/>
  <c r="F7" i="2"/>
  <c r="D29" i="3" l="1"/>
  <c r="E43" i="5" l="1"/>
  <c r="D35" i="3" l="1"/>
  <c r="E37" i="5" l="1"/>
  <c r="E31" i="5"/>
  <c r="E25" i="5"/>
  <c r="E19" i="5"/>
  <c r="E13" i="5"/>
  <c r="E7" i="5"/>
  <c r="F12" i="3" l="1"/>
  <c r="D9" i="3"/>
  <c r="G29" i="3"/>
  <c r="G20" i="3"/>
  <c r="G32" i="3"/>
  <c r="G22" i="3" l="1"/>
  <c r="F26" i="2" l="1"/>
  <c r="F12" i="2"/>
  <c r="H26" i="2"/>
  <c r="H12" i="2"/>
  <c r="F27" i="2" l="1"/>
  <c r="F32" i="2" s="1"/>
  <c r="F36" i="2" s="1"/>
  <c r="F39" i="2" s="1"/>
  <c r="F42" i="2" s="1"/>
  <c r="H27" i="2"/>
  <c r="H32" i="2" s="1"/>
  <c r="H36" i="2" s="1"/>
  <c r="H39" i="2" s="1"/>
  <c r="H42" i="2" s="1"/>
  <c r="G38" i="3" s="1"/>
  <c r="G39" i="3" s="1"/>
  <c r="G41" i="3" s="1"/>
  <c r="D12" i="3"/>
  <c r="F32" i="3" l="1"/>
  <c r="F29" i="3"/>
  <c r="F20" i="3"/>
  <c r="D32" i="3"/>
  <c r="F22" i="3" l="1"/>
  <c r="E26" i="2" l="1"/>
  <c r="E12" i="2"/>
  <c r="F38" i="3" l="1"/>
  <c r="D22" i="3"/>
  <c r="E27" i="2"/>
  <c r="E32" i="2" s="1"/>
  <c r="E36" i="2" s="1"/>
  <c r="E39" i="2" s="1"/>
  <c r="E42" i="2" s="1"/>
  <c r="D38" i="3" s="1"/>
  <c r="F36" i="3" l="1"/>
  <c r="F39" i="3" s="1"/>
  <c r="F41" i="3" s="1"/>
  <c r="D36" i="3"/>
  <c r="D39" i="3" l="1"/>
  <c r="D41" i="3" l="1"/>
  <c r="F6" i="2"/>
</calcChain>
</file>

<file path=xl/comments1.xml><?xml version="1.0" encoding="utf-8"?>
<comments xmlns="http://schemas.openxmlformats.org/spreadsheetml/2006/main">
  <authors>
    <author>Nisse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 xml:space="preserve"> Ansk 90463.
20års-avskrivning 2006 10mån:  4523*10/12 = 3769
                                   2007 11mån:  4523*11/12 = 4146
Ingångsvärde Brf dec 2007:  90463-3769-4146 = 82548
82548 - 377 = 82171 = ingvärde 2008
2008, 12mån, = 4523
2009, 12mån  = 4523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"avloppsböter" 7200 kr</t>
        </r>
      </text>
    </comment>
  </commentList>
</comments>
</file>

<file path=xl/sharedStrings.xml><?xml version="1.0" encoding="utf-8"?>
<sst xmlns="http://schemas.openxmlformats.org/spreadsheetml/2006/main" count="146" uniqueCount="115">
  <si>
    <t>Styrelsen får härmed avge årsredovisning för räkenskapsåret</t>
  </si>
  <si>
    <t>Förvaltningberättelse</t>
  </si>
  <si>
    <t>Fastighet:   Mulered 1:5</t>
  </si>
  <si>
    <t>Föreningsfrågor</t>
  </si>
  <si>
    <t>Förvaltning</t>
  </si>
  <si>
    <t>Fastigheten</t>
  </si>
  <si>
    <t>Föreningen sköter markskötseln själv.</t>
  </si>
  <si>
    <t>Styrelse och firmatecknare:</t>
  </si>
  <si>
    <t>Ingen utomstående hjälp har använts.</t>
  </si>
  <si>
    <t>Ekonomi</t>
  </si>
  <si>
    <t>Hela fastighetens taxeringsvärde belöper på bostäder. Fastigheten är fullvärdesförsäkrad hos Länsförsäkringar.</t>
  </si>
  <si>
    <t>Styrelsen arbetar aktivt med att hålla nere fastighetens kostnader.</t>
  </si>
  <si>
    <t>Styrelsen föreslår som resultatdisposition att årets över/underskott balanseras i ny räkning.</t>
  </si>
  <si>
    <t>Intäkter</t>
  </si>
  <si>
    <t>Kostnader</t>
  </si>
  <si>
    <t>Summa:</t>
  </si>
  <si>
    <t>Resultat före avskrivningar</t>
  </si>
  <si>
    <t>Resultat efter avskrivningar</t>
  </si>
  <si>
    <t>Finansiella intäkter och kostnader</t>
  </si>
  <si>
    <t>Resultat före bokslutsjusteringar</t>
  </si>
  <si>
    <t>Resultat före skatt</t>
  </si>
  <si>
    <t>Fastighetsskatt</t>
  </si>
  <si>
    <t>Tillgångar</t>
  </si>
  <si>
    <t>Summa tillgångar</t>
  </si>
  <si>
    <t>Summa</t>
  </si>
  <si>
    <t>Skulder och eget kapital</t>
  </si>
  <si>
    <t>SEB</t>
  </si>
  <si>
    <t>Summa skulder och eget kapital</t>
  </si>
  <si>
    <t>ordf</t>
  </si>
  <si>
    <t>kassör</t>
  </si>
  <si>
    <t>orgnr 769613-4803</t>
  </si>
  <si>
    <t>2(3)</t>
  </si>
  <si>
    <t>Årets resultat</t>
  </si>
  <si>
    <t>Vägföreningen</t>
  </si>
  <si>
    <t>Revisor:</t>
  </si>
  <si>
    <t>Taxeringsvärde:</t>
  </si>
  <si>
    <t>Nils Abrahamsson</t>
  </si>
  <si>
    <t>Inventarier 20års:</t>
  </si>
  <si>
    <t>Inventarier   5års:</t>
  </si>
  <si>
    <t>Årsavgifter</t>
  </si>
  <si>
    <t>El nät</t>
  </si>
  <si>
    <t>Värme och el förbrukning</t>
  </si>
  <si>
    <t xml:space="preserve">Vid årets början </t>
  </si>
  <si>
    <t>Årets avsättning</t>
  </si>
  <si>
    <t>Vid årets slut</t>
  </si>
  <si>
    <t>Fastighetens ackumulerade avskrivning</t>
  </si>
  <si>
    <t>Ordf Fredrik Holmberg, Sekr Magnus Pålsson, Kassör Nils Abrahamsson</t>
  </si>
  <si>
    <t>Fredrik Holmberg</t>
  </si>
  <si>
    <t>Statlig inkomstskatt</t>
  </si>
  <si>
    <t>Övrigt</t>
  </si>
  <si>
    <t>Avskrivningkostnad inventarier 20års</t>
  </si>
  <si>
    <t>Avskrivningskostnad inventarier 5års</t>
  </si>
  <si>
    <t>Räntekostnader</t>
  </si>
  <si>
    <t>Anläggningstillgångar</t>
  </si>
  <si>
    <t>Maskiner och inventarier</t>
  </si>
  <si>
    <t>Omsättningstillgångar</t>
  </si>
  <si>
    <t>Kassa</t>
  </si>
  <si>
    <t>Förbetalda kostnader   ( = försäkringen)</t>
  </si>
  <si>
    <t>Insats SBC</t>
  </si>
  <si>
    <t>Kortfristiga skulder</t>
  </si>
  <si>
    <t>Förskottsavgifter</t>
  </si>
  <si>
    <t>Leverantörer</t>
  </si>
  <si>
    <t>Långfristiga skulder</t>
  </si>
  <si>
    <t>Eget kapital</t>
  </si>
  <si>
    <t>Insatskapital</t>
  </si>
  <si>
    <t>Yttre reparationsfond</t>
  </si>
  <si>
    <t>Balanserade vinstmedel</t>
  </si>
  <si>
    <t>Utlösning av reparationsfond</t>
  </si>
  <si>
    <t>Övrigt kapital</t>
  </si>
  <si>
    <t>3(3)</t>
  </si>
  <si>
    <t>1(3)</t>
  </si>
  <si>
    <t>Försäkringar</t>
  </si>
  <si>
    <t>Ianspråkstagande 2008</t>
  </si>
  <si>
    <t>Takrännor till ladan</t>
  </si>
  <si>
    <t>Avskrivning maskiner/inventarier</t>
  </si>
  <si>
    <t>Suppleanter: Inger Svensson, Kikki Mårtensson</t>
  </si>
  <si>
    <t>Övrigt:</t>
  </si>
  <si>
    <t>Reparationsfond för Brf Mulered</t>
  </si>
  <si>
    <t>Ianspråkstagande 2009</t>
  </si>
  <si>
    <t>Sopor och slamsugning</t>
  </si>
  <si>
    <t>Underhåll, rep, service, trspt</t>
  </si>
  <si>
    <t>Avskrivningkostnad inventarier 40års ?</t>
  </si>
  <si>
    <t>Fastigheten,  TAX-värde 2,75 mkr varav tomt 850tkr</t>
  </si>
  <si>
    <t>Räntefond/Räntekonto</t>
  </si>
  <si>
    <t>Administration och övrigt</t>
  </si>
  <si>
    <t>Likviditetsfondökning &amp; ränteintäkter</t>
  </si>
  <si>
    <t>Fastighetsavgift/skatt</t>
  </si>
  <si>
    <t>Ianspråkstagande 2010</t>
  </si>
  <si>
    <t>Ianspråkstagande 2011</t>
  </si>
  <si>
    <t>Checkkonto+Sparkonto</t>
  </si>
  <si>
    <t>Fastigheten 1% av 1,9mkr</t>
  </si>
  <si>
    <t>Avsättning yttre rep-fond 0,3% av 1,9 Mkr</t>
  </si>
  <si>
    <t>Ianspråkstagande 2012</t>
  </si>
  <si>
    <t>2013-12-31</t>
  </si>
  <si>
    <t>Ianspråkstagande 2013</t>
  </si>
  <si>
    <t>Eventuell omläggning av dom läckande avloppsrören under källargolvet.</t>
  </si>
  <si>
    <t>Lars Stübner</t>
  </si>
  <si>
    <t>2014-12-31</t>
  </si>
  <si>
    <t>Minireningsverket (20års avskr, 15782 per år ??)</t>
  </si>
  <si>
    <t>Reningsverket, drift exkl el</t>
  </si>
  <si>
    <t>SEB, SBC, Bolagsverket, Revisor</t>
  </si>
  <si>
    <t>Gräsklippningskostnader</t>
  </si>
  <si>
    <t>Årsredovisning för Brf Mulered 2015</t>
  </si>
  <si>
    <t>1jan - 31dec 2015</t>
  </si>
  <si>
    <t>Resultaträkning för Brf Mulered 2015</t>
  </si>
  <si>
    <t>2015-12-31</t>
  </si>
  <si>
    <t>Balansräkning för Brf Mulered 2015</t>
  </si>
  <si>
    <t>Vatten och avlopp, exkl slamsug</t>
  </si>
  <si>
    <t>Planerade arbeten under 2016:</t>
  </si>
  <si>
    <t>Återställning av ventilationsutsläppen på taket</t>
  </si>
  <si>
    <t>Utförda underhållsarbeten under 2015:</t>
  </si>
  <si>
    <t>Radonet ?</t>
  </si>
  <si>
    <t>Skattekontot</t>
  </si>
  <si>
    <t>Säve den 2016-03-15</t>
  </si>
  <si>
    <t>Ordinarie föreningsstämma hölls 11 mars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</si>
</sst>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0" fontId="8" fillId="0" borderId="1" applyBorder="0">
      <protection locked="0"/>
    </xf>
  </cellStyleXfs>
  <cellXfs count="1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0" applyFont="1"/>
    <xf numFmtId="3" fontId="4" fillId="0" borderId="0" xfId="0" applyNumberFormat="1" applyFont="1"/>
    <xf numFmtId="1" fontId="2" fillId="0" borderId="0" xfId="0" applyNumberFormat="1" applyFont="1" applyAlignment="1"/>
    <xf numFmtId="3" fontId="2" fillId="0" borderId="0" xfId="0" quotePrefix="1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6" xfId="0" applyFont="1" applyBorder="1"/>
    <xf numFmtId="0" fontId="7" fillId="0" borderId="7" xfId="0" applyFont="1" applyBorder="1"/>
    <xf numFmtId="3" fontId="7" fillId="0" borderId="7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Border="1"/>
    <xf numFmtId="3" fontId="7" fillId="0" borderId="0" xfId="0" applyNumberFormat="1" applyFont="1" applyBorder="1"/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0" fontId="3" fillId="0" borderId="0" xfId="0" applyFont="1"/>
    <xf numFmtId="0" fontId="6" fillId="0" borderId="0" xfId="0" applyFont="1"/>
    <xf numFmtId="0" fontId="4" fillId="0" borderId="3" xfId="0" applyFont="1" applyBorder="1" applyAlignment="1">
      <alignment horizontal="left"/>
    </xf>
    <xf numFmtId="3" fontId="4" fillId="0" borderId="0" xfId="0" applyNumberFormat="1" applyFont="1" applyBorder="1"/>
    <xf numFmtId="3" fontId="4" fillId="0" borderId="4" xfId="0" applyNumberFormat="1" applyFont="1" applyBorder="1"/>
    <xf numFmtId="0" fontId="7" fillId="0" borderId="2" xfId="0" applyFont="1" applyBorder="1"/>
    <xf numFmtId="0" fontId="6" fillId="0" borderId="5" xfId="0" applyFont="1" applyBorder="1"/>
    <xf numFmtId="3" fontId="6" fillId="0" borderId="5" xfId="0" applyNumberFormat="1" applyFont="1" applyBorder="1"/>
    <xf numFmtId="0" fontId="7" fillId="0" borderId="7" xfId="0" applyFont="1" applyBorder="1" applyAlignment="1">
      <alignment horizontal="right"/>
    </xf>
    <xf numFmtId="3" fontId="6" fillId="0" borderId="0" xfId="0" applyNumberFormat="1" applyFont="1"/>
    <xf numFmtId="0" fontId="9" fillId="0" borderId="0" xfId="0" applyFont="1"/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/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3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3" fontId="4" fillId="0" borderId="0" xfId="0" applyNumberFormat="1" applyFont="1" applyProtection="1">
      <protection locked="0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 applyFill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9" xfId="0" applyNumberFormat="1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3" fontId="4" fillId="0" borderId="7" xfId="0" applyNumberFormat="1" applyFont="1" applyBorder="1"/>
    <xf numFmtId="3" fontId="4" fillId="0" borderId="0" xfId="0" applyNumberFormat="1" applyFont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Fill="1" applyBorder="1"/>
    <xf numFmtId="0" fontId="12" fillId="0" borderId="0" xfId="0" applyFont="1"/>
    <xf numFmtId="1" fontId="12" fillId="0" borderId="0" xfId="0" applyNumberFormat="1" applyFont="1"/>
    <xf numFmtId="0" fontId="14" fillId="0" borderId="0" xfId="0" applyFont="1"/>
    <xf numFmtId="0" fontId="15" fillId="0" borderId="0" xfId="0" applyFont="1"/>
    <xf numFmtId="3" fontId="15" fillId="0" borderId="0" xfId="0" applyNumberFormat="1" applyFont="1"/>
    <xf numFmtId="0" fontId="15" fillId="0" borderId="0" xfId="0" applyFont="1" applyAlignment="1">
      <alignment horizontal="left"/>
    </xf>
    <xf numFmtId="0" fontId="15" fillId="2" borderId="0" xfId="0" applyFont="1" applyFill="1"/>
    <xf numFmtId="3" fontId="15" fillId="2" borderId="0" xfId="0" applyNumberFormat="1" applyFont="1" applyFill="1"/>
    <xf numFmtId="0" fontId="14" fillId="0" borderId="0" xfId="0" applyFont="1" applyAlignment="1">
      <alignment horizontal="left"/>
    </xf>
    <xf numFmtId="0" fontId="14" fillId="2" borderId="0" xfId="0" applyFont="1" applyFill="1"/>
    <xf numFmtId="3" fontId="14" fillId="2" borderId="0" xfId="0" applyNumberFormat="1" applyFont="1" applyFill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164" fontId="12" fillId="0" borderId="0" xfId="0" applyNumberFormat="1" applyFont="1"/>
    <xf numFmtId="3" fontId="17" fillId="0" borderId="5" xfId="0" applyNumberFormat="1" applyFont="1" applyBorder="1"/>
    <xf numFmtId="3" fontId="12" fillId="0" borderId="0" xfId="0" applyNumberFormat="1" applyFont="1" applyBorder="1"/>
    <xf numFmtId="3" fontId="12" fillId="0" borderId="5" xfId="0" applyNumberFormat="1" applyFont="1" applyBorder="1"/>
    <xf numFmtId="0" fontId="12" fillId="0" borderId="0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9" fillId="0" borderId="0" xfId="0" applyFont="1" applyAlignment="1">
      <alignment horizontal="center"/>
    </xf>
    <xf numFmtId="0" fontId="12" fillId="0" borderId="3" xfId="0" applyFont="1" applyBorder="1"/>
    <xf numFmtId="0" fontId="19" fillId="0" borderId="0" xfId="0" applyFont="1" applyBorder="1"/>
    <xf numFmtId="0" fontId="19" fillId="0" borderId="3" xfId="0" applyFont="1" applyBorder="1"/>
    <xf numFmtId="0" fontId="19" fillId="0" borderId="0" xfId="0" applyFont="1" applyBorder="1" applyAlignment="1">
      <alignment horizontal="right"/>
    </xf>
    <xf numFmtId="3" fontId="19" fillId="0" borderId="0" xfId="0" applyNumberFormat="1" applyFont="1" applyBorder="1"/>
    <xf numFmtId="0" fontId="12" fillId="0" borderId="0" xfId="0" applyFont="1" applyAlignment="1">
      <alignment horizontal="right"/>
    </xf>
    <xf numFmtId="0" fontId="19" fillId="0" borderId="7" xfId="0" applyFont="1" applyBorder="1"/>
    <xf numFmtId="3" fontId="19" fillId="0" borderId="0" xfId="0" applyNumberFormat="1" applyFont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</cellXfs>
  <cellStyles count="2">
    <cellStyle name="Inmdec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L35"/>
  <sheetViews>
    <sheetView showGridLines="0" topLeftCell="A8" zoomScaleNormal="100" workbookViewId="0">
      <selection activeCell="B21" sqref="B21"/>
    </sheetView>
  </sheetViews>
  <sheetFormatPr defaultColWidth="9.1796875" defaultRowHeight="12.5" x14ac:dyDescent="0.25"/>
  <cols>
    <col min="1" max="1" width="8.453125" style="70" customWidth="1"/>
    <col min="2" max="2" width="52.453125" style="70" customWidth="1"/>
    <col min="3" max="16384" width="9.1796875" style="70"/>
  </cols>
  <sheetData>
    <row r="1" spans="1:12" s="81" customFormat="1" ht="18" x14ac:dyDescent="0.4">
      <c r="A1" s="3" t="s">
        <v>102</v>
      </c>
      <c r="B1" s="2"/>
      <c r="C1" s="2"/>
      <c r="D1" s="82" t="s">
        <v>70</v>
      </c>
      <c r="L1" s="83"/>
    </row>
    <row r="2" spans="1:12" x14ac:dyDescent="0.25">
      <c r="A2" s="4" t="s">
        <v>30</v>
      </c>
      <c r="B2" s="4"/>
      <c r="C2" s="4"/>
    </row>
    <row r="3" spans="1:12" s="84" customFormat="1" ht="20" x14ac:dyDescent="0.4">
      <c r="A3" s="53"/>
      <c r="B3" s="53"/>
      <c r="C3" s="53"/>
    </row>
    <row r="4" spans="1:12" x14ac:dyDescent="0.25">
      <c r="A4" s="4" t="s">
        <v>0</v>
      </c>
      <c r="B4" s="4"/>
      <c r="C4" s="4"/>
    </row>
    <row r="5" spans="1:12" x14ac:dyDescent="0.25">
      <c r="A5" s="4" t="s">
        <v>103</v>
      </c>
      <c r="B5" s="4"/>
      <c r="C5" s="4"/>
    </row>
    <row r="6" spans="1:12" x14ac:dyDescent="0.25">
      <c r="A6" s="4" t="s">
        <v>1</v>
      </c>
      <c r="B6" s="4"/>
      <c r="C6" s="4"/>
    </row>
    <row r="7" spans="1:12" x14ac:dyDescent="0.25">
      <c r="A7" s="4" t="s">
        <v>2</v>
      </c>
      <c r="B7" s="4"/>
      <c r="C7" s="4"/>
    </row>
    <row r="8" spans="1:12" x14ac:dyDescent="0.25">
      <c r="A8" s="4" t="s">
        <v>7</v>
      </c>
      <c r="B8" s="4"/>
      <c r="C8" s="4"/>
    </row>
    <row r="9" spans="1:12" x14ac:dyDescent="0.25">
      <c r="A9" s="4"/>
      <c r="B9" s="4" t="s">
        <v>46</v>
      </c>
      <c r="C9" s="4"/>
    </row>
    <row r="10" spans="1:12" x14ac:dyDescent="0.25">
      <c r="A10" s="4"/>
      <c r="B10" s="4" t="s">
        <v>75</v>
      </c>
      <c r="C10" s="4"/>
    </row>
    <row r="11" spans="1:12" x14ac:dyDescent="0.25">
      <c r="A11" s="4" t="s">
        <v>34</v>
      </c>
      <c r="B11" s="4" t="s">
        <v>96</v>
      </c>
      <c r="C11" s="4"/>
    </row>
    <row r="13" spans="1:12" ht="13" x14ac:dyDescent="0.3">
      <c r="A13" s="1" t="s">
        <v>3</v>
      </c>
      <c r="B13" s="4"/>
    </row>
    <row r="14" spans="1:12" s="86" customFormat="1" x14ac:dyDescent="0.25">
      <c r="A14" s="109"/>
      <c r="B14" s="109" t="s">
        <v>114</v>
      </c>
    </row>
    <row r="16" spans="1:12" ht="13" x14ac:dyDescent="0.3">
      <c r="A16" s="1" t="s">
        <v>4</v>
      </c>
      <c r="B16" s="4"/>
    </row>
    <row r="17" spans="1:5" x14ac:dyDescent="0.25">
      <c r="A17" s="4"/>
      <c r="B17" s="4" t="s">
        <v>8</v>
      </c>
    </row>
    <row r="19" spans="1:5" ht="13" x14ac:dyDescent="0.3">
      <c r="A19" s="1" t="s">
        <v>5</v>
      </c>
    </row>
    <row r="20" spans="1:5" x14ac:dyDescent="0.25">
      <c r="A20" s="4" t="s">
        <v>110</v>
      </c>
    </row>
    <row r="21" spans="1:5" x14ac:dyDescent="0.25">
      <c r="B21" s="108" t="s">
        <v>109</v>
      </c>
    </row>
    <row r="24" spans="1:5" x14ac:dyDescent="0.25">
      <c r="A24" s="4" t="s">
        <v>108</v>
      </c>
    </row>
    <row r="25" spans="1:5" x14ac:dyDescent="0.25">
      <c r="B25" s="108" t="s">
        <v>95</v>
      </c>
    </row>
    <row r="26" spans="1:5" x14ac:dyDescent="0.25">
      <c r="B26" s="108" t="s">
        <v>111</v>
      </c>
    </row>
    <row r="28" spans="1:5" x14ac:dyDescent="0.25">
      <c r="A28" s="4" t="s">
        <v>76</v>
      </c>
      <c r="B28" s="4"/>
    </row>
    <row r="29" spans="1:5" x14ac:dyDescent="0.25">
      <c r="A29" s="4"/>
      <c r="B29" s="4" t="s">
        <v>6</v>
      </c>
    </row>
    <row r="31" spans="1:5" ht="13" x14ac:dyDescent="0.3">
      <c r="A31" s="1" t="s">
        <v>9</v>
      </c>
      <c r="B31" s="4"/>
      <c r="C31" s="4"/>
      <c r="D31" s="4"/>
      <c r="E31" s="4"/>
    </row>
    <row r="32" spans="1:5" s="86" customFormat="1" x14ac:dyDescent="0.25">
      <c r="A32" s="109"/>
      <c r="B32" s="109"/>
      <c r="C32" s="109"/>
      <c r="D32" s="109"/>
      <c r="E32" s="109"/>
    </row>
    <row r="33" spans="1:5" ht="25" x14ac:dyDescent="0.25">
      <c r="A33" s="4"/>
      <c r="B33" s="109" t="s">
        <v>10</v>
      </c>
      <c r="C33" s="4"/>
      <c r="D33" s="4"/>
      <c r="E33" s="4"/>
    </row>
    <row r="34" spans="1:5" x14ac:dyDescent="0.25">
      <c r="A34" s="4"/>
      <c r="B34" s="4" t="s">
        <v>11</v>
      </c>
      <c r="C34" s="4"/>
      <c r="D34" s="4"/>
      <c r="E34" s="4"/>
    </row>
    <row r="35" spans="1:5" s="86" customFormat="1" x14ac:dyDescent="0.25">
      <c r="A35" s="109"/>
      <c r="B35" s="110" t="s">
        <v>12</v>
      </c>
      <c r="C35" s="109"/>
      <c r="D35" s="109"/>
      <c r="E35" s="109"/>
    </row>
  </sheetData>
  <phoneticPr fontId="1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A1:N42"/>
  <sheetViews>
    <sheetView topLeftCell="A21" zoomScaleNormal="100" workbookViewId="0">
      <selection activeCell="E41" sqref="E41"/>
    </sheetView>
  </sheetViews>
  <sheetFormatPr defaultColWidth="9.1796875" defaultRowHeight="12.5" x14ac:dyDescent="0.25"/>
  <cols>
    <col min="1" max="1" width="13.453125" style="54" customWidth="1"/>
    <col min="2" max="2" width="2.26953125" style="54" customWidth="1"/>
    <col min="3" max="3" width="33" style="54" customWidth="1"/>
    <col min="4" max="4" width="2" style="54" customWidth="1"/>
    <col min="5" max="5" width="12.26953125" style="87" bestFit="1" customWidth="1"/>
    <col min="6" max="6" width="10.26953125" style="87" bestFit="1" customWidth="1"/>
    <col min="7" max="7" width="3" style="54" customWidth="1"/>
    <col min="8" max="8" width="10.7265625" style="55" bestFit="1" customWidth="1"/>
    <col min="9" max="16384" width="9.1796875" style="54"/>
  </cols>
  <sheetData>
    <row r="1" spans="1:14" s="4" customFormat="1" ht="20" x14ac:dyDescent="0.4">
      <c r="A1" s="5" t="s">
        <v>104</v>
      </c>
      <c r="B1" s="5"/>
      <c r="E1" s="87"/>
      <c r="F1" s="87"/>
      <c r="H1" s="52" t="s">
        <v>31</v>
      </c>
    </row>
    <row r="2" spans="1:14" s="4" customFormat="1" ht="13" x14ac:dyDescent="0.3">
      <c r="A2" s="4" t="s">
        <v>30</v>
      </c>
      <c r="D2" s="8"/>
      <c r="E2" s="70"/>
      <c r="F2" s="70"/>
      <c r="G2" s="8"/>
    </row>
    <row r="3" spans="1:14" s="4" customFormat="1" ht="20" x14ac:dyDescent="0.4">
      <c r="A3" s="5"/>
      <c r="B3" s="5"/>
      <c r="E3" s="87"/>
      <c r="F3" s="87"/>
      <c r="H3" s="52"/>
    </row>
    <row r="4" spans="1:14" s="43" customFormat="1" ht="18" x14ac:dyDescent="0.4">
      <c r="A4" s="33"/>
      <c r="B4" s="33"/>
      <c r="E4" s="44">
        <v>2015</v>
      </c>
      <c r="F4" s="44">
        <v>2014</v>
      </c>
      <c r="H4" s="44">
        <v>2013</v>
      </c>
    </row>
    <row r="5" spans="1:14" s="4" customFormat="1" x14ac:dyDescent="0.25">
      <c r="C5" s="45" t="s">
        <v>35</v>
      </c>
      <c r="E5" s="56">
        <v>2750000</v>
      </c>
      <c r="F5" s="56">
        <v>2750000</v>
      </c>
      <c r="G5" s="56"/>
      <c r="H5" s="56">
        <v>2750000</v>
      </c>
    </row>
    <row r="6" spans="1:14" s="4" customFormat="1" x14ac:dyDescent="0.25">
      <c r="C6" s="45" t="s">
        <v>38</v>
      </c>
      <c r="E6" s="7">
        <v>0</v>
      </c>
      <c r="F6" s="7">
        <f>$H$6-675</f>
        <v>674</v>
      </c>
      <c r="G6" s="57"/>
      <c r="H6" s="7">
        <v>1349</v>
      </c>
    </row>
    <row r="7" spans="1:14" s="4" customFormat="1" x14ac:dyDescent="0.25">
      <c r="C7" s="45" t="s">
        <v>37</v>
      </c>
      <c r="E7" s="7">
        <f>82171-(6*4523)</f>
        <v>55033</v>
      </c>
      <c r="F7" s="7">
        <f>82171-(5*4523)</f>
        <v>59556</v>
      </c>
      <c r="G7" s="57"/>
      <c r="H7" s="7">
        <v>64079</v>
      </c>
    </row>
    <row r="8" spans="1:14" s="4" customFormat="1" ht="13" x14ac:dyDescent="0.3">
      <c r="C8" s="45"/>
      <c r="E8" s="88"/>
      <c r="F8" s="88"/>
      <c r="H8" s="58"/>
      <c r="K8" s="1"/>
    </row>
    <row r="9" spans="1:14" s="34" customFormat="1" ht="15.5" x14ac:dyDescent="0.35">
      <c r="A9" s="38" t="s">
        <v>13</v>
      </c>
      <c r="B9" s="28"/>
      <c r="C9" s="39"/>
      <c r="D9" s="39"/>
      <c r="E9" s="89"/>
      <c r="F9" s="89"/>
      <c r="G9" s="40"/>
      <c r="H9" s="40"/>
    </row>
    <row r="10" spans="1:14" s="4" customFormat="1" x14ac:dyDescent="0.25">
      <c r="A10" s="50"/>
      <c r="B10" s="18"/>
      <c r="C10" s="18" t="s">
        <v>39</v>
      </c>
      <c r="D10" s="18"/>
      <c r="E10" s="36">
        <v>147600</v>
      </c>
      <c r="F10" s="36">
        <v>143550</v>
      </c>
      <c r="G10" s="36"/>
      <c r="H10" s="36">
        <v>149050</v>
      </c>
    </row>
    <row r="11" spans="1:14" s="4" customFormat="1" x14ac:dyDescent="0.25">
      <c r="A11" s="50"/>
      <c r="B11" s="18"/>
      <c r="C11" s="18" t="s">
        <v>49</v>
      </c>
      <c r="D11" s="18"/>
      <c r="E11" s="36">
        <v>0</v>
      </c>
      <c r="F11" s="36">
        <v>1800</v>
      </c>
      <c r="G11" s="36"/>
      <c r="H11" s="36">
        <v>0</v>
      </c>
    </row>
    <row r="12" spans="1:14" s="6" customFormat="1" ht="15.5" x14ac:dyDescent="0.35">
      <c r="A12" s="19"/>
      <c r="B12" s="20"/>
      <c r="C12" s="41" t="s">
        <v>15</v>
      </c>
      <c r="D12" s="20"/>
      <c r="E12" s="21">
        <f>SUM(E10:E11)</f>
        <v>147600</v>
      </c>
      <c r="F12" s="21">
        <f>SUM(F10:F11)</f>
        <v>145350</v>
      </c>
      <c r="G12" s="21"/>
      <c r="H12" s="21">
        <f>SUM(H10:H11)</f>
        <v>149050</v>
      </c>
    </row>
    <row r="13" spans="1:14" s="34" customFormat="1" ht="15.5" x14ac:dyDescent="0.35">
      <c r="A13" s="38" t="s">
        <v>14</v>
      </c>
      <c r="B13" s="28"/>
      <c r="C13" s="39"/>
      <c r="D13" s="39"/>
      <c r="E13" s="89"/>
      <c r="F13" s="89"/>
      <c r="G13" s="40"/>
      <c r="H13" s="40"/>
      <c r="N13" s="42"/>
    </row>
    <row r="14" spans="1:14" s="4" customFormat="1" x14ac:dyDescent="0.25">
      <c r="A14" s="50"/>
      <c r="B14" s="18"/>
      <c r="C14" s="18" t="s">
        <v>40</v>
      </c>
      <c r="D14" s="18"/>
      <c r="E14" s="7">
        <v>-13530</v>
      </c>
      <c r="F14" s="7">
        <v>-12630</v>
      </c>
      <c r="G14" s="36"/>
      <c r="H14" s="7">
        <v>-15143</v>
      </c>
    </row>
    <row r="15" spans="1:14" s="4" customFormat="1" x14ac:dyDescent="0.25">
      <c r="A15" s="50"/>
      <c r="B15" s="18"/>
      <c r="C15" s="18" t="s">
        <v>41</v>
      </c>
      <c r="D15" s="18"/>
      <c r="E15" s="7">
        <v>-34602</v>
      </c>
      <c r="F15" s="7">
        <v>-33526</v>
      </c>
      <c r="G15" s="36"/>
      <c r="H15" s="7">
        <v>-47119</v>
      </c>
      <c r="K15" s="46"/>
      <c r="L15" s="36"/>
    </row>
    <row r="16" spans="1:14" s="4" customFormat="1" x14ac:dyDescent="0.25">
      <c r="A16" s="50"/>
      <c r="B16" s="18"/>
      <c r="C16" s="18" t="s">
        <v>79</v>
      </c>
      <c r="D16" s="18"/>
      <c r="E16" s="36">
        <v>-4849</v>
      </c>
      <c r="F16" s="36">
        <v>-2983</v>
      </c>
      <c r="G16" s="36"/>
      <c r="H16" s="36">
        <v>-6442</v>
      </c>
    </row>
    <row r="17" spans="1:12" s="4" customFormat="1" x14ac:dyDescent="0.25">
      <c r="A17" s="50"/>
      <c r="B17" s="18"/>
      <c r="C17" s="18" t="s">
        <v>107</v>
      </c>
      <c r="D17" s="18"/>
      <c r="E17" s="36">
        <v>0</v>
      </c>
      <c r="F17" s="36">
        <v>-2523</v>
      </c>
      <c r="G17" s="36"/>
      <c r="H17" s="36">
        <v>-8269</v>
      </c>
      <c r="L17" s="7"/>
    </row>
    <row r="18" spans="1:12" s="4" customFormat="1" x14ac:dyDescent="0.25">
      <c r="A18" s="50"/>
      <c r="B18" s="18"/>
      <c r="C18" s="59" t="s">
        <v>99</v>
      </c>
      <c r="D18" s="18"/>
      <c r="E18" s="36">
        <v>-5648</v>
      </c>
      <c r="F18" s="36">
        <v>-7346</v>
      </c>
      <c r="G18" s="36"/>
      <c r="H18" s="36">
        <v>0</v>
      </c>
      <c r="L18" s="7"/>
    </row>
    <row r="19" spans="1:12" s="4" customFormat="1" x14ac:dyDescent="0.25">
      <c r="A19" s="50"/>
      <c r="B19" s="18"/>
      <c r="C19" s="18" t="s">
        <v>80</v>
      </c>
      <c r="D19" s="18"/>
      <c r="E19" s="7">
        <v>-27645</v>
      </c>
      <c r="F19" s="7">
        <v>-8750</v>
      </c>
      <c r="G19" s="36"/>
      <c r="H19" s="7">
        <v>-13370</v>
      </c>
      <c r="L19" s="7"/>
    </row>
    <row r="20" spans="1:12" s="4" customFormat="1" x14ac:dyDescent="0.25">
      <c r="A20" s="50"/>
      <c r="B20" s="18"/>
      <c r="C20" s="18" t="s">
        <v>101</v>
      </c>
      <c r="D20" s="18"/>
      <c r="E20" s="7">
        <v>-506</v>
      </c>
      <c r="F20" s="7">
        <v>-702</v>
      </c>
      <c r="G20" s="36"/>
      <c r="H20" s="7"/>
      <c r="L20" s="7"/>
    </row>
    <row r="21" spans="1:12" s="4" customFormat="1" x14ac:dyDescent="0.25">
      <c r="A21" s="50"/>
      <c r="B21" s="18"/>
      <c r="C21" s="18" t="s">
        <v>33</v>
      </c>
      <c r="D21" s="18"/>
      <c r="E21" s="7">
        <v>-4202</v>
      </c>
      <c r="F21" s="7">
        <v>-4767</v>
      </c>
      <c r="G21" s="36"/>
      <c r="H21" s="7">
        <v>-4448</v>
      </c>
      <c r="L21" s="7"/>
    </row>
    <row r="22" spans="1:12" s="4" customFormat="1" x14ac:dyDescent="0.25">
      <c r="A22" s="50"/>
      <c r="B22" s="18"/>
      <c r="C22" s="18" t="s">
        <v>100</v>
      </c>
      <c r="D22" s="18"/>
      <c r="E22" s="7">
        <v>-2655</v>
      </c>
      <c r="F22" s="7">
        <v>-4372</v>
      </c>
      <c r="G22" s="36"/>
      <c r="H22" s="7">
        <v>-2572</v>
      </c>
    </row>
    <row r="23" spans="1:12" s="4" customFormat="1" x14ac:dyDescent="0.25">
      <c r="A23" s="50"/>
      <c r="B23" s="18"/>
      <c r="C23" s="18" t="s">
        <v>84</v>
      </c>
      <c r="D23" s="18"/>
      <c r="E23" s="7">
        <v>-360</v>
      </c>
      <c r="F23" s="7">
        <v>-127</v>
      </c>
      <c r="G23" s="36"/>
      <c r="H23" s="7">
        <v>-390</v>
      </c>
      <c r="K23" s="70"/>
      <c r="L23" s="71"/>
    </row>
    <row r="24" spans="1:12" s="4" customFormat="1" x14ac:dyDescent="0.25">
      <c r="A24" s="50"/>
      <c r="B24" s="18"/>
      <c r="C24" s="18" t="s">
        <v>71</v>
      </c>
      <c r="D24" s="18"/>
      <c r="E24" s="7">
        <v>-12917</v>
      </c>
      <c r="F24" s="7">
        <v>-12787</v>
      </c>
      <c r="G24" s="36"/>
      <c r="H24" s="7">
        <v>-11669</v>
      </c>
      <c r="J24" s="54"/>
      <c r="K24" s="70"/>
      <c r="L24" s="70"/>
    </row>
    <row r="25" spans="1:12" s="4" customFormat="1" x14ac:dyDescent="0.25">
      <c r="A25" s="50"/>
      <c r="B25" s="18"/>
      <c r="C25" s="59"/>
      <c r="D25" s="18"/>
      <c r="E25" s="90"/>
      <c r="F25" s="90"/>
      <c r="G25" s="36"/>
      <c r="H25" s="36"/>
      <c r="K25" s="70"/>
      <c r="L25" s="71"/>
    </row>
    <row r="26" spans="1:12" s="6" customFormat="1" ht="15.5" x14ac:dyDescent="0.35">
      <c r="A26" s="19"/>
      <c r="B26" s="20"/>
      <c r="C26" s="41" t="s">
        <v>15</v>
      </c>
      <c r="D26" s="20"/>
      <c r="E26" s="21">
        <f>SUM(E14:E25)</f>
        <v>-106914</v>
      </c>
      <c r="F26" s="21">
        <f>SUM(F14:F25)</f>
        <v>-90513</v>
      </c>
      <c r="G26" s="21"/>
      <c r="H26" s="21">
        <f>SUM(H14:H25)</f>
        <v>-109422</v>
      </c>
    </row>
    <row r="27" spans="1:12" s="6" customFormat="1" ht="15.5" x14ac:dyDescent="0.35">
      <c r="A27" s="22" t="s">
        <v>16</v>
      </c>
      <c r="B27" s="23"/>
      <c r="C27" s="23"/>
      <c r="D27" s="23"/>
      <c r="E27" s="24">
        <f>E12+E26</f>
        <v>40686</v>
      </c>
      <c r="F27" s="24">
        <f>F12+F26</f>
        <v>54837</v>
      </c>
      <c r="G27" s="24"/>
      <c r="H27" s="24">
        <f>H12+H26</f>
        <v>39628</v>
      </c>
    </row>
    <row r="28" spans="1:12" s="4" customFormat="1" x14ac:dyDescent="0.25">
      <c r="A28" s="50"/>
      <c r="B28" s="18"/>
      <c r="C28" s="18" t="s">
        <v>81</v>
      </c>
      <c r="D28" s="18"/>
      <c r="E28" s="90"/>
      <c r="F28" s="90"/>
      <c r="G28" s="36"/>
      <c r="H28" s="36"/>
    </row>
    <row r="29" spans="1:12" s="4" customFormat="1" x14ac:dyDescent="0.25">
      <c r="A29" s="50"/>
      <c r="B29" s="18"/>
      <c r="C29" s="18" t="s">
        <v>50</v>
      </c>
      <c r="D29" s="18"/>
      <c r="E29" s="36">
        <v>-4523</v>
      </c>
      <c r="F29" s="36">
        <v>-4523</v>
      </c>
      <c r="G29" s="36"/>
      <c r="H29" s="36">
        <v>-4523</v>
      </c>
    </row>
    <row r="30" spans="1:12" s="4" customFormat="1" ht="15.5" x14ac:dyDescent="0.35">
      <c r="A30" s="50"/>
      <c r="B30" s="18"/>
      <c r="C30" s="18" t="s">
        <v>51</v>
      </c>
      <c r="D30" s="18"/>
      <c r="E30" s="36">
        <v>0</v>
      </c>
      <c r="F30" s="36">
        <v>-675</v>
      </c>
      <c r="G30" s="36"/>
      <c r="H30" s="36">
        <v>-675</v>
      </c>
      <c r="L30" s="6"/>
    </row>
    <row r="31" spans="1:12" s="4" customFormat="1" x14ac:dyDescent="0.25">
      <c r="A31" s="50"/>
      <c r="B31" s="18"/>
      <c r="C31" s="68" t="s">
        <v>90</v>
      </c>
      <c r="D31" s="18"/>
      <c r="E31" s="7">
        <v>-19000</v>
      </c>
      <c r="F31" s="7">
        <v>-19000</v>
      </c>
      <c r="G31" s="36"/>
      <c r="H31" s="7">
        <v>-19000</v>
      </c>
    </row>
    <row r="32" spans="1:12" s="6" customFormat="1" ht="15.5" x14ac:dyDescent="0.35">
      <c r="A32" s="25" t="s">
        <v>17</v>
      </c>
      <c r="B32" s="20"/>
      <c r="C32" s="20"/>
      <c r="D32" s="20"/>
      <c r="E32" s="21">
        <f>SUM(E27:E31)</f>
        <v>17163</v>
      </c>
      <c r="F32" s="21">
        <f>SUM(F27:F31)</f>
        <v>30639</v>
      </c>
      <c r="G32" s="21"/>
      <c r="H32" s="21">
        <f>SUM(H27:H31)</f>
        <v>15430</v>
      </c>
    </row>
    <row r="33" spans="1:8" s="4" customFormat="1" ht="13" x14ac:dyDescent="0.3">
      <c r="A33" s="15" t="s">
        <v>18</v>
      </c>
      <c r="B33" s="16"/>
      <c r="C33" s="60"/>
      <c r="D33" s="60"/>
      <c r="E33" s="91"/>
      <c r="F33" s="91"/>
      <c r="G33" s="61"/>
      <c r="H33" s="61"/>
    </row>
    <row r="34" spans="1:8" s="4" customFormat="1" x14ac:dyDescent="0.25">
      <c r="A34" s="50"/>
      <c r="B34" s="18"/>
      <c r="C34" s="18" t="s">
        <v>85</v>
      </c>
      <c r="D34" s="18"/>
      <c r="E34" s="7">
        <v>0</v>
      </c>
      <c r="F34" s="7">
        <v>0</v>
      </c>
      <c r="G34" s="36"/>
      <c r="H34" s="7">
        <v>3143</v>
      </c>
    </row>
    <row r="35" spans="1:8" s="4" customFormat="1" x14ac:dyDescent="0.25">
      <c r="A35" s="50"/>
      <c r="B35" s="18"/>
      <c r="C35" s="17" t="s">
        <v>52</v>
      </c>
      <c r="D35" s="18"/>
      <c r="E35" s="7">
        <v>-4833</v>
      </c>
      <c r="F35" s="7">
        <f>-9255+117</f>
        <v>-9138</v>
      </c>
      <c r="G35" s="36"/>
      <c r="H35" s="7">
        <v>-8227</v>
      </c>
    </row>
    <row r="36" spans="1:8" s="6" customFormat="1" ht="15.5" x14ac:dyDescent="0.35">
      <c r="A36" s="22" t="s">
        <v>19</v>
      </c>
      <c r="B36" s="51"/>
      <c r="C36" s="23"/>
      <c r="D36" s="23"/>
      <c r="E36" s="24">
        <f>SUM(E32:E35)</f>
        <v>12330</v>
      </c>
      <c r="F36" s="24">
        <f>SUM(F32:F35)</f>
        <v>21501</v>
      </c>
      <c r="G36" s="24"/>
      <c r="H36" s="24">
        <f>SUM(H32:H35)</f>
        <v>10346</v>
      </c>
    </row>
    <row r="37" spans="1:8" s="4" customFormat="1" x14ac:dyDescent="0.25">
      <c r="A37" s="63"/>
      <c r="B37" s="60"/>
      <c r="C37" s="60" t="s">
        <v>91</v>
      </c>
      <c r="D37" s="60"/>
      <c r="E37" s="61">
        <v>-5700</v>
      </c>
      <c r="F37" s="61">
        <v>-5700</v>
      </c>
      <c r="G37" s="61"/>
      <c r="H37" s="61">
        <v>-5700</v>
      </c>
    </row>
    <row r="38" spans="1:8" s="4" customFormat="1" x14ac:dyDescent="0.25">
      <c r="A38" s="64"/>
      <c r="B38" s="65"/>
      <c r="C38" s="65" t="s">
        <v>67</v>
      </c>
      <c r="D38" s="65"/>
      <c r="E38" s="69">
        <v>0</v>
      </c>
      <c r="F38" s="69">
        <v>0</v>
      </c>
      <c r="G38" s="66"/>
      <c r="H38" s="69">
        <v>0</v>
      </c>
    </row>
    <row r="39" spans="1:8" s="6" customFormat="1" ht="15.5" x14ac:dyDescent="0.35">
      <c r="A39" s="26" t="s">
        <v>20</v>
      </c>
      <c r="B39" s="27"/>
      <c r="C39" s="28"/>
      <c r="D39" s="28"/>
      <c r="E39" s="29">
        <f>SUM(E36:E38)</f>
        <v>6630</v>
      </c>
      <c r="F39" s="29">
        <f>SUM(F36:F38)</f>
        <v>15801</v>
      </c>
      <c r="G39" s="29"/>
      <c r="H39" s="29">
        <f>SUM(H36:H38)</f>
        <v>4646</v>
      </c>
    </row>
    <row r="40" spans="1:8" s="4" customFormat="1" x14ac:dyDescent="0.25">
      <c r="A40" s="35"/>
      <c r="B40" s="17"/>
      <c r="C40" s="18" t="s">
        <v>48</v>
      </c>
      <c r="D40" s="18"/>
      <c r="E40" s="36">
        <v>0</v>
      </c>
      <c r="F40" s="36">
        <v>0</v>
      </c>
      <c r="G40" s="36"/>
      <c r="H40" s="36">
        <v>0</v>
      </c>
    </row>
    <row r="41" spans="1:8" s="4" customFormat="1" x14ac:dyDescent="0.25">
      <c r="A41" s="50"/>
      <c r="B41" s="18"/>
      <c r="C41" s="18" t="s">
        <v>86</v>
      </c>
      <c r="D41" s="18"/>
      <c r="E41" s="7">
        <v>-3651</v>
      </c>
      <c r="F41" s="7">
        <v>-4093</v>
      </c>
      <c r="G41" s="36"/>
      <c r="H41" s="7">
        <v>-4021</v>
      </c>
    </row>
    <row r="42" spans="1:8" s="33" customFormat="1" ht="18" x14ac:dyDescent="0.4">
      <c r="A42" s="30" t="s">
        <v>32</v>
      </c>
      <c r="B42" s="31"/>
      <c r="C42" s="31"/>
      <c r="D42" s="31"/>
      <c r="E42" s="32">
        <f>SUM(E39:E41)</f>
        <v>2979</v>
      </c>
      <c r="F42" s="32">
        <f>SUM(F39:F41)</f>
        <v>11708</v>
      </c>
      <c r="G42" s="32"/>
      <c r="H42" s="32">
        <f>SUM(H39:H41)</f>
        <v>625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K55"/>
  <sheetViews>
    <sheetView tabSelected="1" zoomScaleNormal="100" workbookViewId="0">
      <selection activeCell="D58" sqref="D58"/>
    </sheetView>
  </sheetViews>
  <sheetFormatPr defaultColWidth="9.1796875" defaultRowHeight="12.5" x14ac:dyDescent="0.25"/>
  <cols>
    <col min="1" max="1" width="10.7265625" style="70" customWidth="1"/>
    <col min="2" max="2" width="39.1796875" style="70" customWidth="1"/>
    <col min="3" max="3" width="4.453125" style="70" customWidth="1"/>
    <col min="4" max="4" width="9.7265625" style="87" customWidth="1"/>
    <col min="5" max="5" width="4.26953125" style="70" customWidth="1"/>
    <col min="6" max="7" width="9.7265625" style="87" customWidth="1"/>
    <col min="8" max="16384" width="9.1796875" style="70"/>
  </cols>
  <sheetData>
    <row r="1" spans="1:9" ht="20" x14ac:dyDescent="0.4">
      <c r="A1" s="5" t="s">
        <v>106</v>
      </c>
      <c r="B1" s="4"/>
      <c r="C1" s="4"/>
      <c r="D1" s="7"/>
      <c r="E1" s="4"/>
      <c r="F1" s="7"/>
      <c r="G1" s="67" t="s">
        <v>69</v>
      </c>
    </row>
    <row r="2" spans="1:9" ht="13" x14ac:dyDescent="0.3">
      <c r="A2" s="4" t="s">
        <v>30</v>
      </c>
      <c r="B2" s="4"/>
      <c r="C2" s="4"/>
      <c r="D2" s="8"/>
      <c r="E2" s="4"/>
      <c r="F2" s="8"/>
      <c r="G2" s="8"/>
    </row>
    <row r="3" spans="1:9" ht="20" x14ac:dyDescent="0.4">
      <c r="A3" s="53"/>
      <c r="B3" s="4"/>
      <c r="C3" s="4"/>
      <c r="D3" s="8"/>
      <c r="E3" s="4"/>
      <c r="F3" s="8"/>
      <c r="G3" s="8"/>
    </row>
    <row r="4" spans="1:9" ht="13" x14ac:dyDescent="0.3">
      <c r="A4" s="4"/>
      <c r="B4" s="4"/>
      <c r="C4" s="4"/>
      <c r="D4" s="9" t="s">
        <v>105</v>
      </c>
      <c r="E4" s="4"/>
      <c r="F4" s="9" t="s">
        <v>97</v>
      </c>
      <c r="G4" s="9" t="s">
        <v>93</v>
      </c>
      <c r="I4" s="96"/>
    </row>
    <row r="5" spans="1:9" ht="13" x14ac:dyDescent="0.3">
      <c r="A5" s="10" t="s">
        <v>22</v>
      </c>
      <c r="B5" s="60"/>
      <c r="C5" s="60"/>
      <c r="D5" s="47"/>
      <c r="E5" s="60"/>
      <c r="F5" s="47"/>
      <c r="G5" s="48"/>
    </row>
    <row r="6" spans="1:9" ht="13" x14ac:dyDescent="0.3">
      <c r="A6" s="50"/>
      <c r="B6" s="12" t="s">
        <v>53</v>
      </c>
      <c r="C6" s="18"/>
      <c r="D6" s="36"/>
      <c r="E6" s="18"/>
      <c r="F6" s="36"/>
      <c r="G6" s="37"/>
    </row>
    <row r="7" spans="1:9" x14ac:dyDescent="0.25">
      <c r="A7" s="50"/>
      <c r="B7" s="18" t="s">
        <v>82</v>
      </c>
      <c r="C7" s="18"/>
      <c r="D7" s="36">
        <v>2750000</v>
      </c>
      <c r="E7" s="18"/>
      <c r="F7" s="36">
        <v>2750000</v>
      </c>
      <c r="G7" s="37">
        <v>2750000</v>
      </c>
    </row>
    <row r="8" spans="1:9" x14ac:dyDescent="0.25">
      <c r="A8" s="50"/>
      <c r="B8" s="18" t="s">
        <v>45</v>
      </c>
      <c r="C8" s="18"/>
      <c r="D8" s="36">
        <f>-1240-24510-17010-17010-19000-19000-19000-19000-19000-19000</f>
        <v>-173770</v>
      </c>
      <c r="E8" s="18"/>
      <c r="F8" s="36">
        <f>-1240-24510-17010-17010-19000-19000-19000-19000-19000</f>
        <v>-154770</v>
      </c>
      <c r="G8" s="37">
        <f>-1240-24510-17010-17010-19000-19000-19000-19000</f>
        <v>-135770</v>
      </c>
    </row>
    <row r="9" spans="1:9" x14ac:dyDescent="0.25">
      <c r="A9" s="50"/>
      <c r="B9" s="18" t="s">
        <v>54</v>
      </c>
      <c r="C9" s="18"/>
      <c r="D9" s="36">
        <f>F9+F10</f>
        <v>46081</v>
      </c>
      <c r="E9" s="18"/>
      <c r="F9" s="36">
        <f>G9+G10</f>
        <v>50604</v>
      </c>
      <c r="G9" s="37">
        <v>55127</v>
      </c>
    </row>
    <row r="10" spans="1:9" x14ac:dyDescent="0.25">
      <c r="A10" s="50"/>
      <c r="B10" s="18" t="s">
        <v>74</v>
      </c>
      <c r="C10" s="18"/>
      <c r="D10" s="36">
        <v>-4523</v>
      </c>
      <c r="E10" s="18"/>
      <c r="F10" s="36">
        <v>-4523</v>
      </c>
      <c r="G10" s="37">
        <v>-4523</v>
      </c>
    </row>
    <row r="11" spans="1:9" x14ac:dyDescent="0.25">
      <c r="A11" s="50"/>
      <c r="B11" s="59" t="s">
        <v>98</v>
      </c>
      <c r="C11" s="18"/>
      <c r="D11" s="36">
        <f>315645-2*15782</f>
        <v>284081</v>
      </c>
      <c r="E11" s="18"/>
      <c r="F11" s="36">
        <f>315645-15782</f>
        <v>299863</v>
      </c>
      <c r="G11" s="37">
        <v>315645</v>
      </c>
    </row>
    <row r="12" spans="1:9" s="85" customFormat="1" ht="13" x14ac:dyDescent="0.3">
      <c r="A12" s="11"/>
      <c r="B12" s="49" t="s">
        <v>24</v>
      </c>
      <c r="C12" s="12"/>
      <c r="D12" s="13">
        <f>SUM(D7:D11)</f>
        <v>2901869</v>
      </c>
      <c r="E12" s="12"/>
      <c r="F12" s="13">
        <f>SUM(F7:F11)</f>
        <v>2941174</v>
      </c>
      <c r="G12" s="14">
        <f>SUM(G7:G11)</f>
        <v>2980479</v>
      </c>
    </row>
    <row r="13" spans="1:9" ht="13" x14ac:dyDescent="0.3">
      <c r="A13" s="50"/>
      <c r="B13" s="12" t="s">
        <v>55</v>
      </c>
      <c r="C13" s="18"/>
      <c r="D13" s="36"/>
      <c r="E13" s="18"/>
      <c r="F13" s="36"/>
      <c r="G13" s="37"/>
      <c r="H13" s="102"/>
      <c r="I13" s="87"/>
    </row>
    <row r="14" spans="1:9" x14ac:dyDescent="0.25">
      <c r="A14" s="50"/>
      <c r="B14" s="18" t="s">
        <v>56</v>
      </c>
      <c r="C14" s="18"/>
      <c r="D14" s="36">
        <v>445</v>
      </c>
      <c r="E14" s="18"/>
      <c r="F14" s="36">
        <v>254</v>
      </c>
      <c r="G14" s="37">
        <v>124</v>
      </c>
      <c r="H14" s="102"/>
      <c r="I14" s="87"/>
    </row>
    <row r="15" spans="1:9" x14ac:dyDescent="0.25">
      <c r="A15" s="50"/>
      <c r="B15" s="18" t="s">
        <v>89</v>
      </c>
      <c r="C15" s="18"/>
      <c r="D15" s="36">
        <f>30236+90117</f>
        <v>120353</v>
      </c>
      <c r="E15" s="18"/>
      <c r="F15" s="36">
        <v>86671</v>
      </c>
      <c r="G15" s="37">
        <v>47165</v>
      </c>
      <c r="I15" s="87"/>
    </row>
    <row r="16" spans="1:9" x14ac:dyDescent="0.25">
      <c r="A16" s="50"/>
      <c r="B16" s="18" t="s">
        <v>57</v>
      </c>
      <c r="C16" s="18"/>
      <c r="D16" s="36">
        <v>12917</v>
      </c>
      <c r="E16" s="18"/>
      <c r="F16" s="36">
        <v>12787</v>
      </c>
      <c r="G16" s="37">
        <v>12787</v>
      </c>
    </row>
    <row r="17" spans="1:11" x14ac:dyDescent="0.25">
      <c r="A17" s="50"/>
      <c r="B17" s="18" t="s">
        <v>58</v>
      </c>
      <c r="C17" s="18"/>
      <c r="D17" s="36">
        <v>1120</v>
      </c>
      <c r="E17" s="18"/>
      <c r="F17" s="36">
        <v>1120</v>
      </c>
      <c r="G17" s="37">
        <v>1070</v>
      </c>
    </row>
    <row r="18" spans="1:11" x14ac:dyDescent="0.25">
      <c r="A18" s="50"/>
      <c r="B18" s="18" t="s">
        <v>83</v>
      </c>
      <c r="C18" s="18"/>
      <c r="D18" s="36">
        <v>0</v>
      </c>
      <c r="E18" s="18"/>
      <c r="F18" s="36">
        <v>0</v>
      </c>
      <c r="G18" s="37">
        <v>100000</v>
      </c>
      <c r="H18" s="87"/>
    </row>
    <row r="19" spans="1:11" x14ac:dyDescent="0.25">
      <c r="A19" s="50"/>
      <c r="B19" s="59" t="s">
        <v>112</v>
      </c>
      <c r="C19" s="18"/>
      <c r="D19" s="36">
        <v>4215</v>
      </c>
      <c r="E19" s="18"/>
      <c r="F19" s="36"/>
      <c r="G19" s="37"/>
      <c r="H19" s="87"/>
    </row>
    <row r="20" spans="1:11" ht="13" x14ac:dyDescent="0.3">
      <c r="A20" s="50"/>
      <c r="B20" s="49" t="s">
        <v>24</v>
      </c>
      <c r="C20" s="18"/>
      <c r="D20" s="13">
        <f>SUM(D14:D19)</f>
        <v>139050</v>
      </c>
      <c r="E20" s="18"/>
      <c r="F20" s="13">
        <f>SUM(F14:F18)</f>
        <v>100832</v>
      </c>
      <c r="G20" s="14">
        <f>SUM(G14:G18)</f>
        <v>161146</v>
      </c>
    </row>
    <row r="21" spans="1:11" ht="13" x14ac:dyDescent="0.3">
      <c r="A21" s="50"/>
      <c r="B21" s="49"/>
      <c r="C21" s="18"/>
      <c r="D21" s="13"/>
      <c r="E21" s="18"/>
      <c r="F21" s="13"/>
      <c r="G21" s="14"/>
    </row>
    <row r="22" spans="1:11" s="85" customFormat="1" ht="13" x14ac:dyDescent="0.3">
      <c r="A22" s="93"/>
      <c r="B22" s="94" t="s">
        <v>23</v>
      </c>
      <c r="C22" s="95"/>
      <c r="D22" s="105">
        <f>D20+D12</f>
        <v>3040919</v>
      </c>
      <c r="E22" s="103"/>
      <c r="F22" s="105">
        <f>F20+F12</f>
        <v>3042006</v>
      </c>
      <c r="G22" s="106">
        <f>G20+G12</f>
        <v>3141625</v>
      </c>
      <c r="I22" s="104"/>
    </row>
    <row r="23" spans="1:11" x14ac:dyDescent="0.25">
      <c r="A23" s="4"/>
      <c r="B23" s="4"/>
      <c r="C23" s="4"/>
      <c r="D23" s="7"/>
      <c r="E23" s="4"/>
      <c r="F23" s="7"/>
      <c r="G23" s="7"/>
    </row>
    <row r="24" spans="1:11" ht="13" x14ac:dyDescent="0.3">
      <c r="A24" s="10" t="s">
        <v>25</v>
      </c>
      <c r="B24" s="60"/>
      <c r="C24" s="60"/>
      <c r="D24" s="61"/>
      <c r="E24" s="60"/>
      <c r="F24" s="61"/>
      <c r="G24" s="62"/>
    </row>
    <row r="25" spans="1:11" ht="13" x14ac:dyDescent="0.3">
      <c r="A25" s="50"/>
      <c r="B25" s="12" t="s">
        <v>59</v>
      </c>
      <c r="C25" s="18"/>
      <c r="D25" s="36"/>
      <c r="E25" s="18"/>
      <c r="F25" s="36"/>
      <c r="G25" s="37"/>
    </row>
    <row r="26" spans="1:11" x14ac:dyDescent="0.25">
      <c r="A26" s="50"/>
      <c r="B26" s="18" t="s">
        <v>60</v>
      </c>
      <c r="C26" s="18"/>
      <c r="D26" s="36">
        <f>3*4100</f>
        <v>12300</v>
      </c>
      <c r="E26" s="18"/>
      <c r="F26" s="36">
        <v>13050</v>
      </c>
      <c r="G26" s="37">
        <v>13050</v>
      </c>
      <c r="I26" s="87"/>
    </row>
    <row r="27" spans="1:11" x14ac:dyDescent="0.25">
      <c r="A27" s="50"/>
      <c r="B27" s="18" t="s">
        <v>21</v>
      </c>
      <c r="C27" s="18"/>
      <c r="D27" s="36">
        <v>3651</v>
      </c>
      <c r="E27" s="18"/>
      <c r="F27" s="36">
        <v>4093</v>
      </c>
      <c r="G27" s="37">
        <v>4021</v>
      </c>
    </row>
    <row r="28" spans="1:11" x14ac:dyDescent="0.25">
      <c r="A28" s="50"/>
      <c r="B28" s="18" t="s">
        <v>61</v>
      </c>
      <c r="C28" s="18"/>
      <c r="D28" s="36">
        <v>0</v>
      </c>
      <c r="E28" s="18"/>
      <c r="F28" s="36">
        <v>0</v>
      </c>
      <c r="G28" s="37">
        <v>0</v>
      </c>
      <c r="J28" s="87"/>
    </row>
    <row r="29" spans="1:11" s="85" customFormat="1" ht="13" x14ac:dyDescent="0.3">
      <c r="A29" s="11"/>
      <c r="B29" s="49" t="s">
        <v>24</v>
      </c>
      <c r="C29" s="12"/>
      <c r="D29" s="13">
        <f>SUM(D26:D28)</f>
        <v>15951</v>
      </c>
      <c r="E29" s="12"/>
      <c r="F29" s="13">
        <f>SUM(F26:F28)</f>
        <v>17143</v>
      </c>
      <c r="G29" s="14">
        <f>SUM(G26:G28)</f>
        <v>17071</v>
      </c>
      <c r="J29" s="70"/>
    </row>
    <row r="30" spans="1:11" ht="13" x14ac:dyDescent="0.3">
      <c r="A30" s="97"/>
      <c r="B30" s="12" t="s">
        <v>62</v>
      </c>
      <c r="C30" s="18"/>
      <c r="D30" s="13"/>
      <c r="E30" s="92"/>
      <c r="F30" s="101"/>
      <c r="G30" s="14"/>
      <c r="J30" s="85"/>
      <c r="K30" s="87"/>
    </row>
    <row r="31" spans="1:11" x14ac:dyDescent="0.25">
      <c r="A31" s="97"/>
      <c r="B31" s="18" t="s">
        <v>26</v>
      </c>
      <c r="C31" s="18"/>
      <c r="D31" s="36">
        <v>396373</v>
      </c>
      <c r="E31" s="92"/>
      <c r="F31" s="36">
        <v>396353</v>
      </c>
      <c r="G31" s="37">
        <v>398513</v>
      </c>
      <c r="I31" s="87"/>
    </row>
    <row r="32" spans="1:11" s="85" customFormat="1" ht="13" x14ac:dyDescent="0.3">
      <c r="A32" s="99"/>
      <c r="B32" s="49" t="s">
        <v>24</v>
      </c>
      <c r="C32" s="12"/>
      <c r="D32" s="13">
        <f>SUM(D31)</f>
        <v>396373</v>
      </c>
      <c r="E32" s="98"/>
      <c r="F32" s="13">
        <f>SUM(F31)</f>
        <v>396353</v>
      </c>
      <c r="G32" s="14">
        <f>SUM(G31)</f>
        <v>398513</v>
      </c>
      <c r="I32" s="90"/>
    </row>
    <row r="33" spans="1:10" ht="13" x14ac:dyDescent="0.3">
      <c r="A33" s="97"/>
      <c r="B33" s="12" t="s">
        <v>63</v>
      </c>
      <c r="C33" s="18"/>
      <c r="D33" s="36"/>
      <c r="E33" s="92"/>
      <c r="F33" s="90"/>
      <c r="G33" s="37"/>
      <c r="I33" s="87"/>
      <c r="J33" s="87"/>
    </row>
    <row r="34" spans="1:10" x14ac:dyDescent="0.25">
      <c r="A34" s="97"/>
      <c r="B34" s="18" t="s">
        <v>64</v>
      </c>
      <c r="C34" s="18"/>
      <c r="D34" s="36">
        <v>1800000</v>
      </c>
      <c r="E34" s="18"/>
      <c r="F34" s="36">
        <v>1800000</v>
      </c>
      <c r="G34" s="37">
        <v>1800000</v>
      </c>
      <c r="I34" s="87"/>
    </row>
    <row r="35" spans="1:10" x14ac:dyDescent="0.25">
      <c r="A35" s="97"/>
      <c r="B35" s="18" t="s">
        <v>65</v>
      </c>
      <c r="C35" s="18"/>
      <c r="D35" s="36">
        <f>F35+5700</f>
        <v>37927</v>
      </c>
      <c r="E35" s="92"/>
      <c r="F35" s="36">
        <v>32227</v>
      </c>
      <c r="G35" s="37">
        <v>26527</v>
      </c>
    </row>
    <row r="36" spans="1:10" x14ac:dyDescent="0.25">
      <c r="A36" s="97"/>
      <c r="B36" s="18" t="s">
        <v>66</v>
      </c>
      <c r="C36" s="18"/>
      <c r="D36" s="36">
        <f>F38</f>
        <v>11708</v>
      </c>
      <c r="E36" s="92"/>
      <c r="F36" s="36">
        <f>$G38</f>
        <v>625</v>
      </c>
      <c r="G36" s="37">
        <v>-194</v>
      </c>
    </row>
    <row r="37" spans="1:10" x14ac:dyDescent="0.25">
      <c r="A37" s="97"/>
      <c r="B37" s="18" t="s">
        <v>68</v>
      </c>
      <c r="C37" s="18"/>
      <c r="D37" s="36">
        <v>775981</v>
      </c>
      <c r="E37" s="92"/>
      <c r="F37" s="36">
        <f>783950</f>
        <v>783950</v>
      </c>
      <c r="G37" s="37">
        <v>899083</v>
      </c>
      <c r="I37" s="87"/>
      <c r="J37" s="87"/>
    </row>
    <row r="38" spans="1:10" x14ac:dyDescent="0.25">
      <c r="A38" s="97"/>
      <c r="B38" s="18" t="s">
        <v>32</v>
      </c>
      <c r="C38" s="18"/>
      <c r="D38" s="36">
        <f>Resultat!E42</f>
        <v>2979</v>
      </c>
      <c r="E38" s="18"/>
      <c r="F38" s="36">
        <f>Resultat!F42</f>
        <v>11708</v>
      </c>
      <c r="G38" s="37">
        <f>Resultat!H42</f>
        <v>625</v>
      </c>
      <c r="I38" s="87"/>
    </row>
    <row r="39" spans="1:10" ht="13" x14ac:dyDescent="0.3">
      <c r="A39" s="97"/>
      <c r="B39" s="49" t="s">
        <v>24</v>
      </c>
      <c r="C39" s="18"/>
      <c r="D39" s="13">
        <f>SUM(D34:D38)</f>
        <v>2628595</v>
      </c>
      <c r="E39" s="92"/>
      <c r="F39" s="13">
        <f>SUM(F34:F38)</f>
        <v>2628510</v>
      </c>
      <c r="G39" s="14">
        <f>SUM(G34:G38)</f>
        <v>2726041</v>
      </c>
    </row>
    <row r="40" spans="1:10" ht="13" x14ac:dyDescent="0.3">
      <c r="A40" s="97"/>
      <c r="B40" s="100"/>
      <c r="C40" s="92"/>
      <c r="D40" s="101"/>
      <c r="E40" s="92"/>
      <c r="F40" s="13"/>
      <c r="G40" s="14"/>
    </row>
    <row r="41" spans="1:10" s="85" customFormat="1" ht="13" x14ac:dyDescent="0.3">
      <c r="A41" s="93"/>
      <c r="B41" s="95" t="s">
        <v>27</v>
      </c>
      <c r="C41" s="95"/>
      <c r="D41" s="105">
        <f>D29+D32+D39</f>
        <v>3040919</v>
      </c>
      <c r="E41" s="103"/>
      <c r="F41" s="105">
        <f>F29+F32+F39</f>
        <v>3042006</v>
      </c>
      <c r="G41" s="106">
        <f>G29+G32+G39</f>
        <v>3141625</v>
      </c>
      <c r="I41" s="104"/>
    </row>
    <row r="42" spans="1:10" s="85" customFormat="1" ht="13" x14ac:dyDescent="0.3">
      <c r="A42" s="12"/>
      <c r="B42" s="12"/>
      <c r="C42" s="12"/>
      <c r="D42" s="13"/>
      <c r="E42" s="98"/>
      <c r="F42" s="101"/>
      <c r="G42" s="101"/>
    </row>
    <row r="43" spans="1:10" s="85" customFormat="1" ht="13" x14ac:dyDescent="0.3">
      <c r="A43" s="12"/>
      <c r="B43" s="12"/>
      <c r="C43" s="12"/>
      <c r="D43" s="13"/>
      <c r="E43" s="98"/>
      <c r="F43" s="101"/>
      <c r="G43" s="101"/>
    </row>
    <row r="44" spans="1:10" s="85" customFormat="1" ht="13" x14ac:dyDescent="0.3">
      <c r="A44" s="12"/>
      <c r="B44" s="12"/>
      <c r="C44" s="12"/>
      <c r="D44" s="13"/>
      <c r="E44" s="98"/>
      <c r="F44" s="101"/>
      <c r="G44" s="101"/>
    </row>
    <row r="45" spans="1:10" ht="13" x14ac:dyDescent="0.3">
      <c r="A45" s="4"/>
      <c r="B45" s="4"/>
      <c r="C45" s="4"/>
      <c r="D45" s="107"/>
      <c r="F45" s="104"/>
      <c r="G45" s="104"/>
    </row>
    <row r="46" spans="1:10" ht="13" x14ac:dyDescent="0.3">
      <c r="A46" s="1" t="s">
        <v>113</v>
      </c>
      <c r="B46" s="4"/>
      <c r="C46" s="4"/>
      <c r="D46" s="7"/>
    </row>
    <row r="47" spans="1:10" ht="13" x14ac:dyDescent="0.3">
      <c r="A47" s="4"/>
      <c r="B47" s="4"/>
      <c r="C47" s="4"/>
      <c r="D47" s="107"/>
      <c r="F47" s="104"/>
      <c r="G47" s="104"/>
    </row>
    <row r="48" spans="1:10" s="82" customFormat="1" x14ac:dyDescent="0.25">
      <c r="A48" s="52" t="s">
        <v>28</v>
      </c>
      <c r="B48" s="52" t="s">
        <v>47</v>
      </c>
      <c r="C48" s="52"/>
      <c r="D48" s="52"/>
    </row>
    <row r="49" spans="1:4" x14ac:dyDescent="0.25">
      <c r="A49" s="4"/>
      <c r="B49" s="4"/>
      <c r="C49" s="4"/>
      <c r="D49" s="7"/>
    </row>
    <row r="50" spans="1:4" x14ac:dyDescent="0.25">
      <c r="A50" s="4"/>
      <c r="B50" s="4"/>
      <c r="C50" s="4"/>
      <c r="D50" s="7"/>
    </row>
    <row r="51" spans="1:4" x14ac:dyDescent="0.25">
      <c r="A51" s="4"/>
      <c r="B51" s="4"/>
      <c r="C51" s="4"/>
      <c r="D51" s="7"/>
    </row>
    <row r="52" spans="1:4" x14ac:dyDescent="0.25">
      <c r="A52" s="52" t="s">
        <v>29</v>
      </c>
      <c r="B52" s="67" t="s">
        <v>36</v>
      </c>
      <c r="C52" s="4"/>
      <c r="D52" s="7"/>
    </row>
    <row r="53" spans="1:4" x14ac:dyDescent="0.25">
      <c r="A53" s="4"/>
      <c r="B53" s="4"/>
      <c r="C53" s="4"/>
      <c r="D53" s="7"/>
    </row>
    <row r="54" spans="1:4" x14ac:dyDescent="0.25">
      <c r="A54" s="4"/>
      <c r="B54" s="4"/>
      <c r="C54" s="4"/>
      <c r="D54" s="7"/>
    </row>
    <row r="55" spans="1:4" x14ac:dyDescent="0.25">
      <c r="A55" s="4"/>
      <c r="B55" s="4"/>
      <c r="C55" s="4"/>
      <c r="D55" s="7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/>
  </sheetViews>
  <sheetFormatPr defaultRowHeight="14" x14ac:dyDescent="0.3"/>
  <cols>
    <col min="1" max="1" width="34.81640625" style="72" bestFit="1" customWidth="1"/>
    <col min="2" max="3" width="9.1796875" style="73"/>
    <col min="4" max="4" width="18.7265625" style="73" bestFit="1" customWidth="1"/>
    <col min="5" max="5" width="9.1796875" style="74" bestFit="1" customWidth="1"/>
  </cols>
  <sheetData>
    <row r="1" spans="1:5" x14ac:dyDescent="0.3">
      <c r="A1" s="72" t="s">
        <v>77</v>
      </c>
    </row>
    <row r="3" spans="1:5" x14ac:dyDescent="0.3">
      <c r="A3" s="75">
        <v>2008</v>
      </c>
    </row>
    <row r="4" spans="1:5" x14ac:dyDescent="0.3">
      <c r="A4" s="73" t="s">
        <v>42</v>
      </c>
      <c r="E4" s="74">
        <v>92725</v>
      </c>
    </row>
    <row r="5" spans="1:5" x14ac:dyDescent="0.3">
      <c r="A5" s="73" t="s">
        <v>43</v>
      </c>
      <c r="E5" s="74">
        <v>7353</v>
      </c>
    </row>
    <row r="6" spans="1:5" x14ac:dyDescent="0.3">
      <c r="A6" s="73" t="s">
        <v>72</v>
      </c>
      <c r="D6" s="73" t="s">
        <v>73</v>
      </c>
      <c r="E6" s="74">
        <v>-2254</v>
      </c>
    </row>
    <row r="7" spans="1:5" x14ac:dyDescent="0.3">
      <c r="A7" s="76" t="s">
        <v>44</v>
      </c>
      <c r="B7" s="76"/>
      <c r="C7" s="76"/>
      <c r="D7" s="76"/>
      <c r="E7" s="77">
        <f>SUM(E4:E6)</f>
        <v>97824</v>
      </c>
    </row>
    <row r="9" spans="1:5" x14ac:dyDescent="0.3">
      <c r="A9" s="78">
        <v>2009</v>
      </c>
    </row>
    <row r="10" spans="1:5" x14ac:dyDescent="0.3">
      <c r="A10" s="72" t="s">
        <v>42</v>
      </c>
      <c r="E10" s="74">
        <v>97824</v>
      </c>
    </row>
    <row r="11" spans="1:5" x14ac:dyDescent="0.3">
      <c r="A11" s="72" t="s">
        <v>43</v>
      </c>
      <c r="E11" s="74">
        <v>7353</v>
      </c>
    </row>
    <row r="12" spans="1:5" x14ac:dyDescent="0.3">
      <c r="A12" s="72" t="s">
        <v>78</v>
      </c>
      <c r="E12" s="74">
        <v>0</v>
      </c>
    </row>
    <row r="13" spans="1:5" x14ac:dyDescent="0.3">
      <c r="A13" s="79" t="s">
        <v>44</v>
      </c>
      <c r="B13" s="76"/>
      <c r="C13" s="76"/>
      <c r="D13" s="76"/>
      <c r="E13" s="80">
        <f>SUM(E10:E12)</f>
        <v>105177</v>
      </c>
    </row>
    <row r="15" spans="1:5" x14ac:dyDescent="0.3">
      <c r="A15" s="78">
        <v>2010</v>
      </c>
    </row>
    <row r="16" spans="1:5" x14ac:dyDescent="0.3">
      <c r="A16" s="72" t="s">
        <v>42</v>
      </c>
      <c r="E16" s="74">
        <v>105177</v>
      </c>
    </row>
    <row r="17" spans="1:5" x14ac:dyDescent="0.3">
      <c r="A17" s="72" t="s">
        <v>43</v>
      </c>
      <c r="E17" s="74">
        <v>8250</v>
      </c>
    </row>
    <row r="18" spans="1:5" x14ac:dyDescent="0.3">
      <c r="A18" s="72" t="s">
        <v>87</v>
      </c>
      <c r="E18" s="74">
        <v>-100000</v>
      </c>
    </row>
    <row r="19" spans="1:5" x14ac:dyDescent="0.3">
      <c r="A19" s="79" t="s">
        <v>44</v>
      </c>
      <c r="B19" s="76"/>
      <c r="C19" s="76"/>
      <c r="D19" s="76"/>
      <c r="E19" s="80">
        <f>SUM(E16:E18)</f>
        <v>13427</v>
      </c>
    </row>
    <row r="21" spans="1:5" x14ac:dyDescent="0.3">
      <c r="A21" s="78">
        <v>2011</v>
      </c>
    </row>
    <row r="22" spans="1:5" x14ac:dyDescent="0.3">
      <c r="A22" s="72" t="s">
        <v>42</v>
      </c>
      <c r="E22" s="74">
        <v>13427</v>
      </c>
    </row>
    <row r="23" spans="1:5" x14ac:dyDescent="0.3">
      <c r="A23" s="72" t="s">
        <v>43</v>
      </c>
      <c r="E23" s="74">
        <v>5700</v>
      </c>
    </row>
    <row r="24" spans="1:5" x14ac:dyDescent="0.3">
      <c r="A24" s="72" t="s">
        <v>88</v>
      </c>
      <c r="E24" s="74">
        <v>0</v>
      </c>
    </row>
    <row r="25" spans="1:5" x14ac:dyDescent="0.3">
      <c r="A25" s="79" t="s">
        <v>44</v>
      </c>
      <c r="B25" s="76"/>
      <c r="C25" s="76"/>
      <c r="D25" s="76"/>
      <c r="E25" s="80">
        <f>SUM(E22:E24)</f>
        <v>19127</v>
      </c>
    </row>
    <row r="27" spans="1:5" x14ac:dyDescent="0.3">
      <c r="A27" s="78">
        <v>2012</v>
      </c>
    </row>
    <row r="28" spans="1:5" x14ac:dyDescent="0.3">
      <c r="A28" s="72" t="s">
        <v>42</v>
      </c>
      <c r="E28" s="74">
        <v>19127</v>
      </c>
    </row>
    <row r="29" spans="1:5" x14ac:dyDescent="0.3">
      <c r="A29" s="72" t="s">
        <v>43</v>
      </c>
      <c r="E29" s="74">
        <v>5700</v>
      </c>
    </row>
    <row r="30" spans="1:5" x14ac:dyDescent="0.3">
      <c r="A30" s="72" t="s">
        <v>92</v>
      </c>
      <c r="E30" s="74">
        <v>-4000</v>
      </c>
    </row>
    <row r="31" spans="1:5" x14ac:dyDescent="0.3">
      <c r="A31" s="79" t="s">
        <v>44</v>
      </c>
      <c r="B31" s="76"/>
      <c r="C31" s="76"/>
      <c r="D31" s="76"/>
      <c r="E31" s="80">
        <f>SUM(E28:E30)</f>
        <v>20827</v>
      </c>
    </row>
    <row r="33" spans="1:5" x14ac:dyDescent="0.3">
      <c r="A33" s="78">
        <v>2013</v>
      </c>
    </row>
    <row r="34" spans="1:5" x14ac:dyDescent="0.3">
      <c r="A34" s="72" t="s">
        <v>42</v>
      </c>
      <c r="E34" s="74">
        <v>20827</v>
      </c>
    </row>
    <row r="35" spans="1:5" x14ac:dyDescent="0.3">
      <c r="A35" s="72" t="s">
        <v>43</v>
      </c>
      <c r="E35" s="74">
        <v>5700</v>
      </c>
    </row>
    <row r="36" spans="1:5" x14ac:dyDescent="0.3">
      <c r="A36" s="72" t="s">
        <v>94</v>
      </c>
      <c r="E36" s="74">
        <v>0</v>
      </c>
    </row>
    <row r="37" spans="1:5" x14ac:dyDescent="0.3">
      <c r="A37" s="79" t="s">
        <v>44</v>
      </c>
      <c r="B37" s="76"/>
      <c r="C37" s="76"/>
      <c r="D37" s="76"/>
      <c r="E37" s="80">
        <f>SUM(E34:E36)</f>
        <v>26527</v>
      </c>
    </row>
    <row r="39" spans="1:5" x14ac:dyDescent="0.3">
      <c r="A39" s="78">
        <v>2014</v>
      </c>
    </row>
    <row r="40" spans="1:5" x14ac:dyDescent="0.3">
      <c r="A40" s="72" t="s">
        <v>42</v>
      </c>
      <c r="E40" s="74">
        <v>26527</v>
      </c>
    </row>
    <row r="41" spans="1:5" x14ac:dyDescent="0.3">
      <c r="A41" s="72" t="s">
        <v>43</v>
      </c>
      <c r="E41" s="74">
        <v>5700</v>
      </c>
    </row>
    <row r="42" spans="1:5" x14ac:dyDescent="0.3">
      <c r="A42" s="72" t="s">
        <v>94</v>
      </c>
      <c r="E42" s="74">
        <v>0</v>
      </c>
    </row>
    <row r="43" spans="1:5" x14ac:dyDescent="0.3">
      <c r="A43" s="79" t="s">
        <v>44</v>
      </c>
      <c r="B43" s="76"/>
      <c r="C43" s="76"/>
      <c r="D43" s="76"/>
      <c r="E43" s="80">
        <f>SUM(E40:E42)</f>
        <v>32227</v>
      </c>
    </row>
    <row r="45" spans="1:5" x14ac:dyDescent="0.3">
      <c r="A45" s="78">
        <v>2015</v>
      </c>
    </row>
    <row r="46" spans="1:5" x14ac:dyDescent="0.3">
      <c r="A46" s="72" t="s">
        <v>42</v>
      </c>
      <c r="E46" s="74">
        <v>32227</v>
      </c>
    </row>
    <row r="47" spans="1:5" x14ac:dyDescent="0.3">
      <c r="A47" s="72" t="s">
        <v>43</v>
      </c>
      <c r="E47" s="74">
        <v>5700</v>
      </c>
    </row>
    <row r="48" spans="1:5" x14ac:dyDescent="0.3">
      <c r="A48" s="72" t="s">
        <v>94</v>
      </c>
      <c r="E48" s="74">
        <v>0</v>
      </c>
    </row>
    <row r="49" spans="1:5" x14ac:dyDescent="0.3">
      <c r="A49" s="79" t="s">
        <v>44</v>
      </c>
      <c r="B49" s="76"/>
      <c r="C49" s="76"/>
      <c r="D49" s="76"/>
      <c r="E49" s="80">
        <f>SUM(E46:E48)</f>
        <v>37927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9</vt:i4>
      </vt:variant>
    </vt:vector>
  </HeadingPairs>
  <TitlesOfParts>
    <vt:vector size="13" baseType="lpstr">
      <vt:lpstr>Huvudsida</vt:lpstr>
      <vt:lpstr>Resultat</vt:lpstr>
      <vt:lpstr>Balans</vt:lpstr>
      <vt:lpstr>Rep-fond</vt:lpstr>
      <vt:lpstr>_INV20</vt:lpstr>
      <vt:lpstr>_INV5</vt:lpstr>
      <vt:lpstr>_TAX2</vt:lpstr>
      <vt:lpstr>avskr20</vt:lpstr>
      <vt:lpstr>avskr5</vt:lpstr>
      <vt:lpstr>FAVSKR</vt:lpstr>
      <vt:lpstr>TAX</vt:lpstr>
      <vt:lpstr>TAXNY</vt:lpstr>
      <vt:lpstr>till_Repfond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Nisse</dc:creator>
  <cp:lastModifiedBy>nils.ab@gmail.com</cp:lastModifiedBy>
  <cp:lastPrinted>2016-03-16T11:05:56Z</cp:lastPrinted>
  <dcterms:created xsi:type="dcterms:W3CDTF">2007-04-09T13:16:34Z</dcterms:created>
  <dcterms:modified xsi:type="dcterms:W3CDTF">2016-04-14T19:32:32Z</dcterms:modified>
</cp:coreProperties>
</file>